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Flexible Packaging\gsm calculator dot com\excel online shared\"/>
    </mc:Choice>
  </mc:AlternateContent>
  <xr:revisionPtr revIDLastSave="0" documentId="13_ncr:1_{48260602-CD77-49AC-8922-7F6C764DC2A4}" xr6:coauthVersionLast="45" xr6:coauthVersionMax="45" xr10:uidLastSave="{00000000-0000-0000-0000-000000000000}"/>
  <bookViews>
    <workbookView xWindow="-108" yWindow="-108" windowWidth="23256" windowHeight="12576" xr2:uid="{3D72AE74-6525-4B30-AF06-1B6D3C76FF48}"/>
  </bookViews>
  <sheets>
    <sheet name="film + ink + adhesive" sheetId="10" r:id="rId1"/>
    <sheet name="DATA (FILM, INK + ADHESIVE" sheetId="9" r:id="rId2"/>
    <sheet name="CAL DATA" sheetId="8" state="hidden" r:id="rId3"/>
    <sheet name="rate with density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0" l="1"/>
  <c r="D26" i="10"/>
  <c r="D25" i="10"/>
  <c r="D24" i="10"/>
  <c r="G16" i="10"/>
  <c r="G15" i="10"/>
  <c r="G14" i="10"/>
  <c r="G13" i="10"/>
  <c r="G12" i="10"/>
  <c r="G11" i="10"/>
  <c r="G10" i="10"/>
  <c r="G9" i="10"/>
  <c r="E9" i="10"/>
  <c r="C17" i="10"/>
  <c r="D16" i="10"/>
  <c r="E16" i="10" s="1"/>
  <c r="D14" i="10"/>
  <c r="E14" i="10" s="1"/>
  <c r="D12" i="10"/>
  <c r="E12" i="10" s="1"/>
  <c r="D9" i="10"/>
  <c r="E31" i="10"/>
  <c r="G31" i="9"/>
  <c r="E31" i="9"/>
  <c r="H16" i="9"/>
  <c r="H15" i="9"/>
  <c r="H14" i="9"/>
  <c r="H13" i="9"/>
  <c r="H12" i="9"/>
  <c r="H11" i="9"/>
  <c r="H10" i="9"/>
  <c r="C17" i="9"/>
  <c r="E17" i="9"/>
  <c r="F11" i="9" s="1"/>
  <c r="G16" i="9"/>
  <c r="G15" i="9"/>
  <c r="G14" i="9"/>
  <c r="G13" i="9"/>
  <c r="G12" i="9"/>
  <c r="G11" i="9"/>
  <c r="G10" i="9"/>
  <c r="D18" i="2"/>
  <c r="G9" i="9"/>
  <c r="D19" i="2"/>
  <c r="D16" i="9"/>
  <c r="E16" i="9" s="1"/>
  <c r="D14" i="9"/>
  <c r="E14" i="9" s="1"/>
  <c r="D12" i="9"/>
  <c r="E12" i="9" s="1"/>
  <c r="D9" i="9"/>
  <c r="E9" i="9" s="1"/>
  <c r="E17" i="10" l="1"/>
  <c r="F12" i="10" s="1"/>
  <c r="F13" i="9"/>
  <c r="F15" i="9"/>
  <c r="G12" i="8"/>
  <c r="G11" i="8"/>
  <c r="G10" i="8"/>
  <c r="G9" i="8"/>
  <c r="C13" i="8"/>
  <c r="E9" i="8"/>
  <c r="D12" i="8"/>
  <c r="E12" i="8" s="1"/>
  <c r="D11" i="8"/>
  <c r="E11" i="8" s="1"/>
  <c r="D10" i="8"/>
  <c r="E10" i="8" s="1"/>
  <c r="D9" i="8"/>
  <c r="H12" i="10" l="1"/>
  <c r="I12" i="10"/>
  <c r="F11" i="10"/>
  <c r="H11" i="10" s="1"/>
  <c r="F16" i="10"/>
  <c r="G21" i="10"/>
  <c r="G25" i="10" s="1"/>
  <c r="G26" i="10" s="1"/>
  <c r="F14" i="10"/>
  <c r="F10" i="10"/>
  <c r="H10" i="10" s="1"/>
  <c r="F15" i="10"/>
  <c r="H15" i="10" s="1"/>
  <c r="F13" i="10"/>
  <c r="H13" i="10" s="1"/>
  <c r="F9" i="10"/>
  <c r="G21" i="9"/>
  <c r="G25" i="9" s="1"/>
  <c r="G26" i="9" s="1"/>
  <c r="F10" i="9"/>
  <c r="F9" i="9"/>
  <c r="F12" i="9"/>
  <c r="F16" i="9"/>
  <c r="F14" i="9"/>
  <c r="E13" i="8"/>
  <c r="G17" i="8" s="1"/>
  <c r="G21" i="8" s="1"/>
  <c r="G22" i="8" s="1"/>
  <c r="I14" i="10" l="1"/>
  <c r="H14" i="10"/>
  <c r="I16" i="10"/>
  <c r="H16" i="10"/>
  <c r="I9" i="10"/>
  <c r="H9" i="10"/>
  <c r="H17" i="10" s="1"/>
  <c r="I19" i="10" s="1"/>
  <c r="G27" i="10" s="1"/>
  <c r="F17" i="10"/>
  <c r="G31" i="10"/>
  <c r="F17" i="9"/>
  <c r="I14" i="9"/>
  <c r="I16" i="9"/>
  <c r="I12" i="9"/>
  <c r="I9" i="9"/>
  <c r="H9" i="9"/>
  <c r="F12" i="8"/>
  <c r="I12" i="8" s="1"/>
  <c r="F11" i="8"/>
  <c r="F9" i="8"/>
  <c r="F10" i="8"/>
  <c r="H17" i="9" l="1"/>
  <c r="G30" i="9" s="1"/>
  <c r="H12" i="8"/>
  <c r="I9" i="8"/>
  <c r="H9" i="8"/>
  <c r="I10" i="8"/>
  <c r="H10" i="8"/>
  <c r="I11" i="8"/>
  <c r="H11" i="8"/>
  <c r="F13" i="8"/>
  <c r="G30" i="10" l="1"/>
  <c r="I19" i="9"/>
  <c r="G28" i="9" s="1"/>
  <c r="H13" i="8"/>
  <c r="G26" i="8" s="1"/>
  <c r="G28" i="10" l="1"/>
  <c r="G27" i="9"/>
  <c r="I15" i="8"/>
  <c r="G24" i="8" s="1"/>
  <c r="G23" i="8" l="1"/>
</calcChain>
</file>

<file path=xl/sharedStrings.xml><?xml version="1.0" encoding="utf-8"?>
<sst xmlns="http://schemas.openxmlformats.org/spreadsheetml/2006/main" count="130" uniqueCount="54">
  <si>
    <t>Film</t>
  </si>
  <si>
    <t>Film Required</t>
  </si>
  <si>
    <t>(kg)</t>
  </si>
  <si>
    <t>Micron</t>
  </si>
  <si>
    <t>µ</t>
  </si>
  <si>
    <t>Film Rate</t>
  </si>
  <si>
    <t>per/kg</t>
  </si>
  <si>
    <t>Amount</t>
  </si>
  <si>
    <t>Meter</t>
  </si>
  <si>
    <t>Pet</t>
  </si>
  <si>
    <t>BoPP</t>
  </si>
  <si>
    <t>Foil</t>
  </si>
  <si>
    <t>density</t>
  </si>
  <si>
    <t>gsm</t>
  </si>
  <si>
    <t>Composite gsm →</t>
  </si>
  <si>
    <t>Pouch Size</t>
  </si>
  <si>
    <t>Density</t>
  </si>
  <si>
    <t>BoPA</t>
  </si>
  <si>
    <t>Enter Final Quantity (kg, Laminate) →</t>
  </si>
  <si>
    <t>Film Width (mm) →</t>
  </si>
  <si>
    <t>Pouch Rate per pc →</t>
  </si>
  <si>
    <t>rate</t>
  </si>
  <si>
    <t>Pouch Weight (gm)→</t>
  </si>
  <si>
    <t>Film Rate/kilo →</t>
  </si>
  <si>
    <t>www.gsmcalculator.com</t>
  </si>
  <si>
    <t>Total Amount →</t>
  </si>
  <si>
    <t>Quantity (kg)  →</t>
  </si>
  <si>
    <t>Pouch Width in mm →</t>
  </si>
  <si>
    <t>Pouch Height in mm →</t>
  </si>
  <si>
    <t>MetPet</t>
  </si>
  <si>
    <t>MattPet</t>
  </si>
  <si>
    <t>MetBoPP</t>
  </si>
  <si>
    <t>MattBoPP</t>
  </si>
  <si>
    <t>PearlizedBoPP</t>
  </si>
  <si>
    <t>LD</t>
  </si>
  <si>
    <t>AloxPet</t>
  </si>
  <si>
    <t>CPP</t>
  </si>
  <si>
    <t>MetCPP</t>
  </si>
  <si>
    <t>Nylon</t>
  </si>
  <si>
    <t>PVC</t>
  </si>
  <si>
    <t>Laminate Rate per kilo →</t>
  </si>
  <si>
    <t>&lt;----- 200 MM -----&gt;</t>
  </si>
  <si>
    <t>3 SIDE SEAL</t>
  </si>
  <si>
    <t>&lt;-------- 300 MM --------&gt;</t>
  </si>
  <si>
    <t>AUTO CALCULATION OF RAW MATERIAL (FILM, INK &amp; ADHESIVE) FOR 4 PLY JOB IN FLEXIBLE PACKAGING - FLEXIBLE PACKAGING</t>
  </si>
  <si>
    <t>INK</t>
  </si>
  <si>
    <t>ADHESIVE</t>
  </si>
  <si>
    <t>Pcs per (kg)  →</t>
  </si>
  <si>
    <t xml:space="preserve">NCO:OH </t>
  </si>
  <si>
    <t>100:80</t>
  </si>
  <si>
    <t>Adhesive in kg →</t>
  </si>
  <si>
    <t>OH (80) →</t>
  </si>
  <si>
    <t>NCO (100) →</t>
  </si>
  <si>
    <t>NCO + OH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</si>
</sst>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INR]\ 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rgb="FFC00000"/>
      <name val="Calibri"/>
      <family val="2"/>
      <scheme val="minor"/>
    </font>
    <font>
      <sz val="22"/>
      <color rgb="FFC00000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5" fillId="4" borderId="0" xfId="0" quotePrefix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/>
    <xf numFmtId="1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B559-090F-4363-B536-697D3CEA7A05}">
  <dimension ref="B1:R31"/>
  <sheetViews>
    <sheetView showGridLines="0" tabSelected="1" zoomScale="80" zoomScaleNormal="80" workbookViewId="0">
      <selection activeCell="I19" sqref="I19"/>
    </sheetView>
  </sheetViews>
  <sheetFormatPr defaultColWidth="10" defaultRowHeight="13.8" x14ac:dyDescent="0.3"/>
  <cols>
    <col min="1" max="1" width="4.21875" style="1" customWidth="1"/>
    <col min="2" max="2" width="22.77734375" style="19" customWidth="1"/>
    <col min="3" max="9" width="22.77734375" style="1" customWidth="1"/>
    <col min="10" max="10" width="10" style="1"/>
    <col min="11" max="11" width="2.77734375" style="19" customWidth="1"/>
    <col min="12" max="12" width="3.77734375" style="19" customWidth="1"/>
    <col min="13" max="13" width="5.77734375" style="19" customWidth="1"/>
    <col min="14" max="14" width="5.77734375" style="1" customWidth="1"/>
    <col min="15" max="15" width="2.77734375" style="1" customWidth="1"/>
    <col min="16" max="16" width="4.33203125" style="1" bestFit="1" customWidth="1"/>
    <col min="17" max="17" width="3.77734375" style="1" bestFit="1" customWidth="1"/>
    <col min="18" max="16384" width="10" style="1"/>
  </cols>
  <sheetData>
    <row r="1" spans="2:18" ht="13.8" customHeight="1" x14ac:dyDescent="0.3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8" ht="13.8" customHeight="1" x14ac:dyDescent="0.3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8" ht="19.95" customHeight="1" x14ac:dyDescent="0.3"/>
    <row r="4" spans="2:18" x14ac:dyDescent="0.3">
      <c r="F4" s="34" t="s">
        <v>18</v>
      </c>
      <c r="G4" s="34"/>
      <c r="H4" s="34"/>
      <c r="I4" s="19">
        <v>1750</v>
      </c>
    </row>
    <row r="5" spans="2:18" ht="13.8" customHeight="1" x14ac:dyDescent="0.3">
      <c r="F5" s="34" t="s">
        <v>19</v>
      </c>
      <c r="G5" s="34"/>
      <c r="H5" s="34"/>
      <c r="I5" s="19">
        <v>1175</v>
      </c>
    </row>
    <row r="6" spans="2:18" x14ac:dyDescent="0.3">
      <c r="Q6" s="45"/>
      <c r="R6" s="46"/>
    </row>
    <row r="7" spans="2:18" ht="19.95" customHeight="1" x14ac:dyDescent="0.3">
      <c r="B7" s="41" t="s">
        <v>0</v>
      </c>
      <c r="C7" s="14" t="s">
        <v>3</v>
      </c>
      <c r="D7" s="41" t="s">
        <v>12</v>
      </c>
      <c r="E7" s="41" t="s">
        <v>13</v>
      </c>
      <c r="F7" s="14" t="s">
        <v>1</v>
      </c>
      <c r="G7" s="14" t="s">
        <v>5</v>
      </c>
      <c r="H7" s="41" t="s">
        <v>7</v>
      </c>
      <c r="I7" s="41" t="s">
        <v>8</v>
      </c>
      <c r="K7" s="39" t="s">
        <v>41</v>
      </c>
      <c r="L7" s="39"/>
      <c r="M7" s="39"/>
      <c r="N7" s="39"/>
      <c r="O7" s="39"/>
      <c r="Q7" s="45"/>
      <c r="R7" s="47"/>
    </row>
    <row r="8" spans="2:18" ht="19.95" customHeight="1" x14ac:dyDescent="0.3">
      <c r="B8" s="42"/>
      <c r="C8" s="14" t="s">
        <v>4</v>
      </c>
      <c r="D8" s="42"/>
      <c r="E8" s="42"/>
      <c r="F8" s="14" t="s">
        <v>2</v>
      </c>
      <c r="G8" s="14" t="s">
        <v>6</v>
      </c>
      <c r="H8" s="42"/>
      <c r="I8" s="42"/>
      <c r="K8" s="30"/>
      <c r="L8" s="31"/>
      <c r="M8" s="27"/>
      <c r="N8" s="27"/>
      <c r="O8" s="25"/>
      <c r="P8" s="40" t="s">
        <v>43</v>
      </c>
      <c r="Q8" s="45"/>
      <c r="R8" s="47"/>
    </row>
    <row r="9" spans="2:18" ht="18" customHeight="1" x14ac:dyDescent="0.3">
      <c r="B9" s="54" t="s">
        <v>9</v>
      </c>
      <c r="C9" s="2">
        <v>12</v>
      </c>
      <c r="D9" s="2">
        <f>SUMIFS('rate with density'!C3:C17,'rate with density'!B3:B17,'film + ink + adhesive'!B9)</f>
        <v>1.4</v>
      </c>
      <c r="E9" s="2">
        <f>C9*D9</f>
        <v>16.799999999999997</v>
      </c>
      <c r="F9" s="11">
        <f>E9*I4/E17</f>
        <v>305.70864094832069</v>
      </c>
      <c r="G9" s="3">
        <f>SUMIFS('rate with density'!D3:D19,'rate with density'!B3:B19,'film + ink + adhesive'!B9)</f>
        <v>108</v>
      </c>
      <c r="H9" s="3">
        <f>F9*G9</f>
        <v>33016.533222418635</v>
      </c>
      <c r="I9" s="6">
        <f>F9*1000000/(I5*E9)</f>
        <v>15486.759926460018</v>
      </c>
      <c r="K9" s="21"/>
      <c r="L9"/>
      <c r="M9" s="1"/>
      <c r="N9"/>
      <c r="O9" s="21"/>
      <c r="P9" s="40"/>
      <c r="Q9" s="45"/>
      <c r="R9" s="47"/>
    </row>
    <row r="10" spans="2:18" ht="18" customHeight="1" x14ac:dyDescent="0.3">
      <c r="B10" s="53" t="s">
        <v>45</v>
      </c>
      <c r="C10" s="2"/>
      <c r="D10" s="2"/>
      <c r="E10" s="2">
        <v>1.2</v>
      </c>
      <c r="F10" s="11">
        <f>E10*I4/E17</f>
        <v>21.836331496308624</v>
      </c>
      <c r="G10" s="3">
        <f>SUMIFS('rate with density'!D3:D19,'rate with density'!B3:B19,'film + ink + adhesive'!B10)</f>
        <v>280</v>
      </c>
      <c r="H10" s="3">
        <f>F10*G10</f>
        <v>6114.1728189664145</v>
      </c>
      <c r="I10" s="6"/>
      <c r="K10" s="21"/>
      <c r="L10"/>
      <c r="M10" s="1"/>
      <c r="N10"/>
      <c r="O10" s="21"/>
      <c r="P10" s="40"/>
      <c r="Q10" s="45"/>
      <c r="R10" s="47"/>
    </row>
    <row r="11" spans="2:18" ht="18" customHeight="1" x14ac:dyDescent="0.3">
      <c r="B11" s="53" t="s">
        <v>46</v>
      </c>
      <c r="C11" s="2"/>
      <c r="D11" s="2"/>
      <c r="E11" s="2">
        <v>2</v>
      </c>
      <c r="F11" s="11">
        <f>E11*I4/E17</f>
        <v>36.393885827181037</v>
      </c>
      <c r="G11" s="3">
        <f>SUMIFS('rate with density'!D3:D19,'rate with density'!B3:B19,'film + ink + adhesive'!B11)</f>
        <v>220</v>
      </c>
      <c r="H11" s="3">
        <f>F11*G11</f>
        <v>8006.6548819798281</v>
      </c>
      <c r="I11" s="6"/>
      <c r="K11" s="21"/>
      <c r="L11"/>
      <c r="M11" s="1"/>
      <c r="N11"/>
      <c r="O11" s="21"/>
      <c r="P11" s="40"/>
      <c r="Q11" s="45"/>
      <c r="R11" s="47"/>
    </row>
    <row r="12" spans="2:18" ht="18" customHeight="1" x14ac:dyDescent="0.3">
      <c r="B12" s="54" t="s">
        <v>9</v>
      </c>
      <c r="C12" s="2">
        <v>12</v>
      </c>
      <c r="D12" s="2">
        <f>SUMIFS('rate with density'!C3:C17,'rate with density'!B3:B17,'film + ink + adhesive'!B12)</f>
        <v>1.4</v>
      </c>
      <c r="E12" s="2">
        <f>C12*D12</f>
        <v>16.799999999999997</v>
      </c>
      <c r="F12" s="11">
        <f>E12*I4/E17</f>
        <v>305.70864094832069</v>
      </c>
      <c r="G12" s="3">
        <f>SUMIFS('rate with density'!D3:D19,'rate with density'!B3:B19,'film + ink + adhesive'!B12)</f>
        <v>108</v>
      </c>
      <c r="H12" s="3">
        <f>F12*G12</f>
        <v>33016.533222418635</v>
      </c>
      <c r="I12" s="6">
        <f>F12*1000000/(I5*E12)</f>
        <v>15486.759926460018</v>
      </c>
      <c r="K12" s="21"/>
      <c r="L12"/>
      <c r="M12" s="1"/>
      <c r="N12"/>
      <c r="O12" s="21"/>
      <c r="P12" s="40"/>
      <c r="Q12" s="45"/>
      <c r="R12" s="47"/>
    </row>
    <row r="13" spans="2:18" ht="18" customHeight="1" x14ac:dyDescent="0.3">
      <c r="B13" s="53" t="s">
        <v>46</v>
      </c>
      <c r="C13" s="2"/>
      <c r="D13" s="2"/>
      <c r="E13" s="2">
        <v>2</v>
      </c>
      <c r="F13" s="11">
        <f>E13*I4/E17</f>
        <v>36.393885827181037</v>
      </c>
      <c r="G13" s="3">
        <f>SUMIFS('rate with density'!D3:D19,'rate with density'!B3:B19,'film + ink + adhesive'!B13)</f>
        <v>220</v>
      </c>
      <c r="H13" s="3">
        <f>F13*G13</f>
        <v>8006.6548819798281</v>
      </c>
      <c r="I13" s="6"/>
      <c r="K13" s="21"/>
      <c r="L13"/>
      <c r="M13" s="1"/>
      <c r="N13"/>
      <c r="O13" s="21"/>
      <c r="P13" s="40"/>
      <c r="Q13" s="45"/>
      <c r="R13" s="47"/>
    </row>
    <row r="14" spans="2:18" ht="18" customHeight="1" x14ac:dyDescent="0.3">
      <c r="B14" s="54" t="s">
        <v>11</v>
      </c>
      <c r="C14" s="2">
        <v>7</v>
      </c>
      <c r="D14" s="2">
        <f>SUMIFS('rate with density'!C3:C17,'rate with density'!B3:B17,'film + ink + adhesive'!B14)</f>
        <v>2.71</v>
      </c>
      <c r="E14" s="2">
        <f>C14*D14</f>
        <v>18.97</v>
      </c>
      <c r="F14" s="11">
        <f>E14*I4/E17</f>
        <v>345.19600707081213</v>
      </c>
      <c r="G14" s="3">
        <f>SUMIFS('rate with density'!D3:D19,'rate with density'!B3:B19,'film + ink + adhesive'!B14)</f>
        <v>248</v>
      </c>
      <c r="H14" s="3">
        <f>F14*G14</f>
        <v>85608.60975356141</v>
      </c>
      <c r="I14" s="6">
        <f>F14*1000000/(I5*E14)</f>
        <v>15486.759926460014</v>
      </c>
      <c r="K14" s="21"/>
      <c r="L14"/>
      <c r="M14" s="1"/>
      <c r="N14"/>
      <c r="O14" s="21"/>
      <c r="P14" s="40"/>
      <c r="Q14" s="45"/>
      <c r="R14" s="47"/>
    </row>
    <row r="15" spans="2:18" ht="18" customHeight="1" x14ac:dyDescent="0.3">
      <c r="B15" s="53" t="s">
        <v>46</v>
      </c>
      <c r="C15" s="2"/>
      <c r="D15" s="2"/>
      <c r="E15" s="2">
        <v>2</v>
      </c>
      <c r="F15" s="11">
        <f>E15*I4/E17</f>
        <v>36.393885827181037</v>
      </c>
      <c r="G15" s="3">
        <f>SUMIFS('rate with density'!D3:D19,'rate with density'!B3:B19,'film + ink + adhesive'!B15)</f>
        <v>220</v>
      </c>
      <c r="H15" s="3">
        <f>F15*G15</f>
        <v>8006.6548819798281</v>
      </c>
      <c r="I15" s="6"/>
      <c r="K15" s="21"/>
      <c r="L15"/>
      <c r="M15" s="1"/>
      <c r="N15"/>
      <c r="O15" s="21"/>
      <c r="P15" s="40"/>
      <c r="Q15" s="45"/>
      <c r="R15" s="47"/>
    </row>
    <row r="16" spans="2:18" ht="18" customHeight="1" x14ac:dyDescent="0.3">
      <c r="B16" s="54" t="s">
        <v>34</v>
      </c>
      <c r="C16" s="2">
        <v>40</v>
      </c>
      <c r="D16" s="2">
        <f>SUMIFS('rate with density'!C3:C17,'rate with density'!B3:B17,'film + ink + adhesive'!B16)</f>
        <v>0.91</v>
      </c>
      <c r="E16" s="2">
        <f>C16*D16</f>
        <v>36.4</v>
      </c>
      <c r="F16" s="32">
        <f>E16*I4/E17</f>
        <v>662.3687220546949</v>
      </c>
      <c r="G16" s="3">
        <f>SUMIFS('rate with density'!D3:D19,'rate with density'!B3:B19,'film + ink + adhesive'!B16)</f>
        <v>92</v>
      </c>
      <c r="H16" s="3">
        <f>F16*G16</f>
        <v>60937.922429031933</v>
      </c>
      <c r="I16" s="6">
        <f>F16*1000000/(I5*E16)</f>
        <v>15486.759926460016</v>
      </c>
      <c r="K16" s="21"/>
      <c r="L16" s="22"/>
      <c r="M16" s="29"/>
      <c r="N16" s="23"/>
      <c r="O16" s="21"/>
      <c r="P16" s="40"/>
      <c r="Q16" s="45"/>
      <c r="R16" s="47"/>
    </row>
    <row r="17" spans="2:18" ht="18" customHeight="1" x14ac:dyDescent="0.3">
      <c r="B17" s="7"/>
      <c r="C17" s="8">
        <f>SUM(C9:C16)</f>
        <v>71</v>
      </c>
      <c r="D17" s="7"/>
      <c r="E17" s="8">
        <f>SUM(E9:E16)</f>
        <v>96.169999999999987</v>
      </c>
      <c r="F17" s="8">
        <f>SUM(F9:F16)</f>
        <v>1750.0000000000002</v>
      </c>
      <c r="G17" s="7"/>
      <c r="H17" s="9">
        <f>SUM(H9:H16)</f>
        <v>242713.7360923365</v>
      </c>
      <c r="I17" s="10"/>
      <c r="K17" s="22"/>
      <c r="L17" s="23"/>
      <c r="M17" s="29"/>
      <c r="N17" s="23"/>
      <c r="O17" s="24"/>
      <c r="P17" s="40"/>
      <c r="Q17" s="45"/>
      <c r="R17" s="47"/>
    </row>
    <row r="18" spans="2:18" ht="18" customHeight="1" x14ac:dyDescent="0.3">
      <c r="C18" s="19"/>
      <c r="D18" s="19"/>
      <c r="E18" s="19"/>
      <c r="F18" s="19"/>
      <c r="G18" s="19"/>
      <c r="H18" s="19"/>
      <c r="I18" s="19"/>
      <c r="J18"/>
      <c r="K18" s="48" t="s">
        <v>42</v>
      </c>
      <c r="L18" s="48"/>
      <c r="M18" s="48"/>
      <c r="N18" s="48"/>
      <c r="O18" s="48"/>
      <c r="Q18" s="45"/>
      <c r="R18" s="47"/>
    </row>
    <row r="19" spans="2:18" ht="18" customHeight="1" x14ac:dyDescent="0.3">
      <c r="C19" s="19"/>
      <c r="D19" s="19"/>
      <c r="E19" s="19"/>
      <c r="F19" s="19"/>
      <c r="G19" s="34" t="s">
        <v>40</v>
      </c>
      <c r="H19" s="34"/>
      <c r="I19" s="4">
        <f>H17/I4</f>
        <v>138.69356348133513</v>
      </c>
      <c r="J19" s="15"/>
      <c r="K19"/>
      <c r="Q19" s="45"/>
      <c r="R19" s="47"/>
    </row>
    <row r="20" spans="2:18" ht="18" customHeight="1" x14ac:dyDescent="0.3">
      <c r="C20" s="19"/>
      <c r="D20" s="19"/>
      <c r="E20" s="19"/>
      <c r="F20" s="35" t="s">
        <v>15</v>
      </c>
      <c r="G20" s="35"/>
      <c r="H20" s="19"/>
      <c r="I20" s="19"/>
      <c r="J20" s="19"/>
      <c r="K20"/>
      <c r="Q20"/>
      <c r="R20"/>
    </row>
    <row r="21" spans="2:18" ht="18" customHeight="1" x14ac:dyDescent="0.3">
      <c r="C21" t="s">
        <v>48</v>
      </c>
      <c r="D21"/>
      <c r="E21"/>
      <c r="F21" s="20" t="s">
        <v>14</v>
      </c>
      <c r="G21" s="13">
        <f>E17</f>
        <v>96.169999999999987</v>
      </c>
      <c r="H21" s="19"/>
      <c r="I21" s="19"/>
      <c r="J21" s="19"/>
      <c r="K21"/>
      <c r="L21"/>
      <c r="M21"/>
      <c r="O21"/>
      <c r="P21"/>
      <c r="Q21"/>
      <c r="R21"/>
    </row>
    <row r="22" spans="2:18" ht="18" customHeight="1" x14ac:dyDescent="0.3">
      <c r="C22" t="s">
        <v>49</v>
      </c>
      <c r="D22"/>
      <c r="E22"/>
      <c r="F22" s="20" t="s">
        <v>27</v>
      </c>
      <c r="G22" s="13">
        <v>200</v>
      </c>
      <c r="H22" s="19"/>
      <c r="I22" s="19"/>
      <c r="J22" s="19"/>
      <c r="K22"/>
      <c r="L22"/>
      <c r="M22"/>
      <c r="O22"/>
      <c r="P22"/>
      <c r="Q22"/>
      <c r="R22"/>
    </row>
    <row r="23" spans="2:18" ht="18" customHeight="1" x14ac:dyDescent="0.3">
      <c r="C23"/>
      <c r="D23"/>
      <c r="E23"/>
      <c r="F23" s="20" t="s">
        <v>28</v>
      </c>
      <c r="G23" s="13">
        <v>300</v>
      </c>
      <c r="H23" s="19"/>
      <c r="K23"/>
      <c r="L23"/>
      <c r="M23"/>
      <c r="O23"/>
      <c r="P23"/>
      <c r="Q23"/>
      <c r="R23"/>
    </row>
    <row r="24" spans="2:18" ht="18" customHeight="1" x14ac:dyDescent="0.3">
      <c r="C24" s="55" t="s">
        <v>50</v>
      </c>
      <c r="D24" s="56">
        <f>F11+F13+F15</f>
        <v>109.18165748154311</v>
      </c>
      <c r="E24"/>
      <c r="F24" s="20"/>
      <c r="G24" s="19"/>
      <c r="H24" s="19"/>
      <c r="Q24"/>
      <c r="R24"/>
    </row>
    <row r="25" spans="2:18" ht="18" customHeight="1" x14ac:dyDescent="0.3">
      <c r="C25" s="55" t="s">
        <v>52</v>
      </c>
      <c r="D25" s="57">
        <f>D24/(180)*100</f>
        <v>60.656476378635062</v>
      </c>
      <c r="E25"/>
      <c r="F25" s="20" t="s">
        <v>22</v>
      </c>
      <c r="G25" s="5">
        <f>G22*G23*2*G21/1000000</f>
        <v>11.540399999999998</v>
      </c>
      <c r="H25" s="19"/>
      <c r="Q25"/>
      <c r="R25"/>
    </row>
    <row r="26" spans="2:18" ht="18" customHeight="1" x14ac:dyDescent="0.3">
      <c r="C26" s="58" t="s">
        <v>51</v>
      </c>
      <c r="D26" s="59">
        <f>D24/180*80</f>
        <v>48.52518110290805</v>
      </c>
      <c r="E26" s="19"/>
      <c r="F26" s="20" t="s">
        <v>47</v>
      </c>
      <c r="G26" s="51">
        <f>1000/G25</f>
        <v>86.652109112335808</v>
      </c>
      <c r="H26" s="19"/>
    </row>
    <row r="27" spans="2:18" x14ac:dyDescent="0.3">
      <c r="C27" s="60"/>
      <c r="D27" s="60"/>
      <c r="F27" s="16" t="s">
        <v>20</v>
      </c>
      <c r="G27" s="4">
        <f>I19/G26</f>
        <v>1.6005791999999996</v>
      </c>
      <c r="I27" s="37" t="s">
        <v>24</v>
      </c>
      <c r="J27" s="37"/>
      <c r="K27" s="37"/>
      <c r="L27" s="37"/>
      <c r="M27" s="37"/>
      <c r="N27" s="37"/>
      <c r="O27" s="37"/>
      <c r="P27" s="37"/>
    </row>
    <row r="28" spans="2:18" ht="13.8" customHeight="1" x14ac:dyDescent="0.3">
      <c r="C28" s="58" t="s">
        <v>53</v>
      </c>
      <c r="D28" s="59">
        <f>D25+D26</f>
        <v>109.18165748154311</v>
      </c>
      <c r="F28" s="20" t="s">
        <v>23</v>
      </c>
      <c r="G28" s="4">
        <f>I19</f>
        <v>138.69356348133513</v>
      </c>
      <c r="I28" s="37"/>
      <c r="J28" s="37"/>
      <c r="K28" s="37"/>
      <c r="L28" s="37"/>
      <c r="M28" s="37"/>
      <c r="N28" s="37"/>
      <c r="O28" s="37"/>
      <c r="P28" s="37"/>
    </row>
    <row r="29" spans="2:18" ht="13.8" customHeight="1" x14ac:dyDescent="0.3">
      <c r="F29" s="20"/>
      <c r="G29" s="19"/>
      <c r="I29" s="37"/>
      <c r="J29" s="37"/>
      <c r="K29" s="37"/>
      <c r="L29" s="37"/>
      <c r="M29" s="37"/>
      <c r="N29" s="37"/>
      <c r="O29" s="37"/>
      <c r="P29" s="37"/>
    </row>
    <row r="30" spans="2:18" ht="13.8" customHeight="1" x14ac:dyDescent="0.3">
      <c r="F30" s="20" t="s">
        <v>25</v>
      </c>
      <c r="G30" s="4">
        <f>H17</f>
        <v>242713.7360923365</v>
      </c>
    </row>
    <row r="31" spans="2:18" ht="14.4" customHeight="1" x14ac:dyDescent="0.3">
      <c r="E31" s="34" t="str">
        <f>"Total Pcs in ("&amp;I4&amp;") kg →"</f>
        <v>Total Pcs in (1750) kg →</v>
      </c>
      <c r="F31" s="34"/>
      <c r="G31" s="52">
        <f>I4*1000/G25</f>
        <v>151641.19094658765</v>
      </c>
    </row>
  </sheetData>
  <mergeCells count="15">
    <mergeCell ref="K18:O18"/>
    <mergeCell ref="G19:H19"/>
    <mergeCell ref="F20:G20"/>
    <mergeCell ref="I27:P29"/>
    <mergeCell ref="E31:F31"/>
    <mergeCell ref="B1:P2"/>
    <mergeCell ref="F4:H4"/>
    <mergeCell ref="F5:H5"/>
    <mergeCell ref="B7:B8"/>
    <mergeCell ref="D7:D8"/>
    <mergeCell ref="E7:E8"/>
    <mergeCell ref="H7:H8"/>
    <mergeCell ref="I7:I8"/>
    <mergeCell ref="K7:O7"/>
    <mergeCell ref="P8:P1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9B84E5-2470-4003-8BCA-3647C1549487}">
          <x14:formula1>
            <xm:f>'rate with density'!$B$3:$B$19</xm:f>
          </x14:formula1>
          <xm:sqref>B9:B16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D641-A07E-4B1A-84C6-4D44FFE4577C}">
  <dimension ref="B1:R31"/>
  <sheetViews>
    <sheetView showGridLines="0" zoomScale="80" zoomScaleNormal="80" workbookViewId="0">
      <selection activeCell="C25" sqref="C25"/>
    </sheetView>
  </sheetViews>
  <sheetFormatPr defaultColWidth="10" defaultRowHeight="13.8" x14ac:dyDescent="0.3"/>
  <cols>
    <col min="1" max="1" width="4.21875" style="1" customWidth="1"/>
    <col min="2" max="2" width="22.77734375" style="19" customWidth="1"/>
    <col min="3" max="9" width="22.77734375" style="1" customWidth="1"/>
    <col min="10" max="10" width="10" style="1"/>
    <col min="11" max="11" width="2.77734375" style="19" customWidth="1"/>
    <col min="12" max="12" width="3.77734375" style="19" customWidth="1"/>
    <col min="13" max="13" width="5.77734375" style="19" customWidth="1"/>
    <col min="14" max="14" width="5.77734375" style="1" customWidth="1"/>
    <col min="15" max="15" width="2.77734375" style="1" customWidth="1"/>
    <col min="16" max="16" width="4.33203125" style="1" bestFit="1" customWidth="1"/>
    <col min="17" max="17" width="3.77734375" style="1" bestFit="1" customWidth="1"/>
    <col min="18" max="16384" width="10" style="1"/>
  </cols>
  <sheetData>
    <row r="1" spans="2:18" ht="13.8" customHeight="1" x14ac:dyDescent="0.3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8" ht="13.8" customHeight="1" x14ac:dyDescent="0.3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8" ht="19.95" customHeight="1" x14ac:dyDescent="0.3"/>
    <row r="4" spans="2:18" x14ac:dyDescent="0.3">
      <c r="F4" s="34" t="s">
        <v>18</v>
      </c>
      <c r="G4" s="34"/>
      <c r="H4" s="34"/>
      <c r="I4" s="19">
        <v>1750</v>
      </c>
    </row>
    <row r="5" spans="2:18" ht="13.8" customHeight="1" x14ac:dyDescent="0.3">
      <c r="F5" s="34" t="s">
        <v>19</v>
      </c>
      <c r="G5" s="34"/>
      <c r="H5" s="34"/>
      <c r="I5" s="19">
        <v>1175</v>
      </c>
    </row>
    <row r="6" spans="2:18" x14ac:dyDescent="0.3">
      <c r="Q6" s="45"/>
      <c r="R6" s="46"/>
    </row>
    <row r="7" spans="2:18" ht="19.95" customHeight="1" x14ac:dyDescent="0.3">
      <c r="B7" s="41" t="s">
        <v>0</v>
      </c>
      <c r="C7" s="14" t="s">
        <v>3</v>
      </c>
      <c r="D7" s="41" t="s">
        <v>12</v>
      </c>
      <c r="E7" s="41" t="s">
        <v>13</v>
      </c>
      <c r="F7" s="14" t="s">
        <v>1</v>
      </c>
      <c r="G7" s="14" t="s">
        <v>5</v>
      </c>
      <c r="H7" s="41" t="s">
        <v>7</v>
      </c>
      <c r="I7" s="41" t="s">
        <v>8</v>
      </c>
      <c r="K7" s="39" t="s">
        <v>41</v>
      </c>
      <c r="L7" s="39"/>
      <c r="M7" s="39"/>
      <c r="N7" s="39"/>
      <c r="O7" s="39"/>
      <c r="Q7" s="45"/>
      <c r="R7" s="47"/>
    </row>
    <row r="8" spans="2:18" ht="19.95" customHeight="1" x14ac:dyDescent="0.3">
      <c r="B8" s="42"/>
      <c r="C8" s="14" t="s">
        <v>4</v>
      </c>
      <c r="D8" s="42"/>
      <c r="E8" s="42"/>
      <c r="F8" s="14" t="s">
        <v>2</v>
      </c>
      <c r="G8" s="14" t="s">
        <v>6</v>
      </c>
      <c r="H8" s="42"/>
      <c r="I8" s="42"/>
      <c r="K8" s="30"/>
      <c r="L8" s="31"/>
      <c r="M8" s="27"/>
      <c r="N8" s="27"/>
      <c r="O8" s="25"/>
      <c r="P8" s="40" t="s">
        <v>43</v>
      </c>
      <c r="Q8" s="45"/>
      <c r="R8" s="47"/>
    </row>
    <row r="9" spans="2:18" ht="18" customHeight="1" x14ac:dyDescent="0.3">
      <c r="B9" s="44" t="s">
        <v>9</v>
      </c>
      <c r="C9" s="2">
        <v>12</v>
      </c>
      <c r="D9" s="2">
        <f>SUMIFS('rate with density'!C3:C17,'rate with density'!B3:B17,'DATA (FILM, INK + ADHESIVE'!B9)</f>
        <v>1.4</v>
      </c>
      <c r="E9" s="2">
        <f>C9*D9</f>
        <v>16.799999999999997</v>
      </c>
      <c r="F9" s="11">
        <f>E9*I4/E17</f>
        <v>276.99265121537587</v>
      </c>
      <c r="G9" s="3">
        <f>SUMIFS('rate with density'!D3:D17,'rate with density'!B3:B17,'DATA (FILM, INK + ADHESIVE'!B9)</f>
        <v>108</v>
      </c>
      <c r="H9" s="3">
        <f>F9*G9</f>
        <v>29915.206331260593</v>
      </c>
      <c r="I9" s="6">
        <f>F9*1000000/(I5*E9)</f>
        <v>14032.049200373654</v>
      </c>
      <c r="K9" s="21"/>
      <c r="L9"/>
      <c r="M9" s="1"/>
      <c r="N9"/>
      <c r="O9" s="21"/>
      <c r="P9" s="40"/>
      <c r="Q9" s="45"/>
      <c r="R9" s="47"/>
    </row>
    <row r="10" spans="2:18" ht="18" customHeight="1" x14ac:dyDescent="0.3">
      <c r="B10" s="44" t="s">
        <v>45</v>
      </c>
      <c r="C10" s="2">
        <v>1</v>
      </c>
      <c r="D10" s="2"/>
      <c r="E10" s="2">
        <v>1.2</v>
      </c>
      <c r="F10" s="11">
        <f>E10*I4/E17</f>
        <v>19.785189372526851</v>
      </c>
      <c r="G10" s="3">
        <f>SUMIFS('rate with density'!D3:D19,'rate with density'!B3:B19,'DATA (FILM, INK + ADHESIVE'!B10)</f>
        <v>280</v>
      </c>
      <c r="H10" s="3">
        <f t="shared" ref="H10:H16" si="0">F10*G10</f>
        <v>5539.8530243075184</v>
      </c>
      <c r="I10" s="6"/>
      <c r="K10" s="21"/>
      <c r="L10"/>
      <c r="M10" s="1"/>
      <c r="N10"/>
      <c r="O10" s="21"/>
      <c r="P10" s="40"/>
      <c r="Q10" s="45"/>
      <c r="R10" s="47"/>
    </row>
    <row r="11" spans="2:18" ht="18" customHeight="1" x14ac:dyDescent="0.3">
      <c r="B11" s="44" t="s">
        <v>46</v>
      </c>
      <c r="C11" s="2">
        <v>1</v>
      </c>
      <c r="D11" s="2"/>
      <c r="E11" s="2">
        <v>2</v>
      </c>
      <c r="F11" s="11">
        <f>E11*I4/E17</f>
        <v>32.975315620878085</v>
      </c>
      <c r="G11" s="3">
        <f>SUMIFS('rate with density'!D3:D19,'rate with density'!B3:B19,'DATA (FILM, INK + ADHESIVE'!B11)</f>
        <v>220</v>
      </c>
      <c r="H11" s="3">
        <f t="shared" si="0"/>
        <v>7254.5694365931786</v>
      </c>
      <c r="I11" s="6"/>
      <c r="K11" s="21"/>
      <c r="L11"/>
      <c r="M11" s="1"/>
      <c r="N11"/>
      <c r="O11" s="21"/>
      <c r="P11" s="40"/>
      <c r="Q11" s="45"/>
      <c r="R11" s="47"/>
    </row>
    <row r="12" spans="2:18" ht="18" customHeight="1" x14ac:dyDescent="0.3">
      <c r="B12" s="44" t="s">
        <v>9</v>
      </c>
      <c r="C12" s="2">
        <v>12</v>
      </c>
      <c r="D12" s="2">
        <f>SUMIFS('rate with density'!C3:C17,'rate with density'!B3:B17,'DATA (FILM, INK + ADHESIVE'!B12)</f>
        <v>1.4</v>
      </c>
      <c r="E12" s="2">
        <f>C12*D12</f>
        <v>16.799999999999997</v>
      </c>
      <c r="F12" s="11">
        <f>E12*I4/E17</f>
        <v>276.99265121537587</v>
      </c>
      <c r="G12" s="3">
        <f>SUMIFS('rate with density'!D3:D19,'rate with density'!B3:B19,'DATA (FILM, INK + ADHESIVE'!B12)</f>
        <v>108</v>
      </c>
      <c r="H12" s="3">
        <f t="shared" si="0"/>
        <v>29915.206331260593</v>
      </c>
      <c r="I12" s="6">
        <f>F12*1000000/(I5*E12)</f>
        <v>14032.049200373654</v>
      </c>
      <c r="K12" s="21"/>
      <c r="L12"/>
      <c r="M12" s="1"/>
      <c r="N12"/>
      <c r="O12" s="21"/>
      <c r="P12" s="40"/>
      <c r="Q12" s="45"/>
      <c r="R12" s="47"/>
    </row>
    <row r="13" spans="2:18" ht="18" customHeight="1" x14ac:dyDescent="0.3">
      <c r="B13" s="44" t="s">
        <v>46</v>
      </c>
      <c r="C13" s="2">
        <v>1</v>
      </c>
      <c r="D13" s="2"/>
      <c r="E13" s="2">
        <v>2</v>
      </c>
      <c r="F13" s="11">
        <f>E13*I4/E17</f>
        <v>32.975315620878085</v>
      </c>
      <c r="G13" s="3">
        <f>SUMIFS('rate with density'!D3:D19,'rate with density'!B3:B19,'DATA (FILM, INK + ADHESIVE'!B13)</f>
        <v>220</v>
      </c>
      <c r="H13" s="3">
        <f t="shared" si="0"/>
        <v>7254.5694365931786</v>
      </c>
      <c r="I13" s="6"/>
      <c r="K13" s="21"/>
      <c r="L13"/>
      <c r="M13" s="1"/>
      <c r="N13"/>
      <c r="O13" s="21"/>
      <c r="P13" s="40"/>
      <c r="Q13" s="45"/>
      <c r="R13" s="47"/>
    </row>
    <row r="14" spans="2:18" ht="18" customHeight="1" x14ac:dyDescent="0.3">
      <c r="B14" s="44" t="s">
        <v>11</v>
      </c>
      <c r="C14" s="2">
        <v>9</v>
      </c>
      <c r="D14" s="2">
        <f>SUMIFS('rate with density'!C3:C17,'rate with density'!B3:B17,'DATA (FILM, INK + ADHESIVE'!B14)</f>
        <v>2.71</v>
      </c>
      <c r="E14" s="2">
        <f>C14*D14</f>
        <v>24.39</v>
      </c>
      <c r="F14" s="11">
        <f>E14*I4/E17</f>
        <v>402.13397399660823</v>
      </c>
      <c r="G14" s="3">
        <f>SUMIFS('rate with density'!D3:D19,'rate with density'!B3:B19,'DATA (FILM, INK + ADHESIVE'!B14)</f>
        <v>248</v>
      </c>
      <c r="H14" s="3">
        <f t="shared" si="0"/>
        <v>99729.225551158845</v>
      </c>
      <c r="I14" s="6">
        <f>F14*1000000/(I5*E14)</f>
        <v>14032.049200373654</v>
      </c>
      <c r="K14" s="21"/>
      <c r="L14"/>
      <c r="M14" s="1"/>
      <c r="N14"/>
      <c r="O14" s="21"/>
      <c r="P14" s="40"/>
      <c r="Q14" s="45"/>
      <c r="R14" s="47"/>
    </row>
    <row r="15" spans="2:18" ht="18" customHeight="1" x14ac:dyDescent="0.3">
      <c r="B15" s="44" t="s">
        <v>46</v>
      </c>
      <c r="C15" s="2">
        <v>1</v>
      </c>
      <c r="D15" s="2"/>
      <c r="E15" s="2">
        <v>2</v>
      </c>
      <c r="F15" s="11">
        <f>E15*I4/E17</f>
        <v>32.975315620878085</v>
      </c>
      <c r="G15" s="3">
        <f>SUMIFS('rate with density'!D3:D19,'rate with density'!B3:B19,'DATA (FILM, INK + ADHESIVE'!B15)</f>
        <v>220</v>
      </c>
      <c r="H15" s="3">
        <f t="shared" si="0"/>
        <v>7254.5694365931786</v>
      </c>
      <c r="I15" s="6"/>
      <c r="K15" s="21"/>
      <c r="L15"/>
      <c r="M15" s="1"/>
      <c r="N15"/>
      <c r="O15" s="21"/>
      <c r="P15" s="40"/>
      <c r="Q15" s="45"/>
      <c r="R15" s="47"/>
    </row>
    <row r="16" spans="2:18" ht="18" customHeight="1" x14ac:dyDescent="0.3">
      <c r="B16" s="44" t="s">
        <v>34</v>
      </c>
      <c r="C16" s="2">
        <v>45</v>
      </c>
      <c r="D16" s="2">
        <f>SUMIFS('rate with density'!C3:C17,'rate with density'!B3:B17,'DATA (FILM, INK + ADHESIVE'!B16)</f>
        <v>0.91</v>
      </c>
      <c r="E16" s="2">
        <f>C16*D16</f>
        <v>40.950000000000003</v>
      </c>
      <c r="F16" s="32">
        <f>E16*I4/E17</f>
        <v>675.16958733747879</v>
      </c>
      <c r="G16" s="3">
        <f>SUMIFS('rate with density'!D3:D19,'rate with density'!B3:B19,'DATA (FILM, INK + ADHESIVE'!B16)</f>
        <v>92</v>
      </c>
      <c r="H16" s="3">
        <f t="shared" si="0"/>
        <v>62115.602035048047</v>
      </c>
      <c r="I16" s="6">
        <f>F16*1000000/(I5*E16)</f>
        <v>14032.049200373653</v>
      </c>
      <c r="K16" s="21"/>
      <c r="L16" s="22"/>
      <c r="M16" s="29"/>
      <c r="N16" s="23"/>
      <c r="O16" s="21"/>
      <c r="P16" s="40"/>
      <c r="Q16" s="45"/>
      <c r="R16" s="47"/>
    </row>
    <row r="17" spans="2:18" ht="18" customHeight="1" x14ac:dyDescent="0.3">
      <c r="B17" s="7"/>
      <c r="C17" s="8">
        <f>SUM(C9:C16)</f>
        <v>82</v>
      </c>
      <c r="D17" s="7"/>
      <c r="E17" s="8">
        <f>SUM(E9:E16)</f>
        <v>106.14</v>
      </c>
      <c r="F17" s="8">
        <f>SUM(F9:F16)</f>
        <v>1750</v>
      </c>
      <c r="G17" s="7"/>
      <c r="H17" s="9">
        <f>SUM(H9:H16)</f>
        <v>248978.80158281513</v>
      </c>
      <c r="I17" s="10"/>
      <c r="K17" s="22"/>
      <c r="L17" s="23"/>
      <c r="M17" s="29"/>
      <c r="N17" s="23"/>
      <c r="O17" s="24"/>
      <c r="P17" s="40"/>
      <c r="Q17" s="45"/>
      <c r="R17" s="47"/>
    </row>
    <row r="18" spans="2:18" ht="18" customHeight="1" x14ac:dyDescent="0.3">
      <c r="C18" s="19"/>
      <c r="D18" s="19"/>
      <c r="E18" s="19"/>
      <c r="F18" s="19"/>
      <c r="G18" s="19"/>
      <c r="H18" s="19"/>
      <c r="I18" s="19"/>
      <c r="J18"/>
      <c r="K18" s="48" t="s">
        <v>42</v>
      </c>
      <c r="L18" s="48"/>
      <c r="M18" s="48"/>
      <c r="N18" s="48"/>
      <c r="O18" s="48"/>
      <c r="Q18" s="45"/>
      <c r="R18" s="47"/>
    </row>
    <row r="19" spans="2:18" ht="18" customHeight="1" x14ac:dyDescent="0.3">
      <c r="C19" s="19"/>
      <c r="D19" s="19"/>
      <c r="E19" s="19"/>
      <c r="F19" s="19"/>
      <c r="G19" s="34" t="s">
        <v>40</v>
      </c>
      <c r="H19" s="34"/>
      <c r="I19" s="4">
        <f>H17/I4</f>
        <v>142.27360090446578</v>
      </c>
      <c r="J19" s="15"/>
      <c r="K19"/>
      <c r="Q19" s="45"/>
      <c r="R19" s="47"/>
    </row>
    <row r="20" spans="2:18" ht="18" customHeight="1" x14ac:dyDescent="0.3">
      <c r="C20" s="19"/>
      <c r="D20" s="19"/>
      <c r="E20" s="19"/>
      <c r="F20" s="35" t="s">
        <v>15</v>
      </c>
      <c r="G20" s="35"/>
      <c r="H20" s="19"/>
      <c r="I20" s="19"/>
      <c r="J20" s="19"/>
      <c r="K20"/>
      <c r="Q20"/>
      <c r="R20"/>
    </row>
    <row r="21" spans="2:18" ht="18" customHeight="1" x14ac:dyDescent="0.3">
      <c r="C21"/>
      <c r="D21"/>
      <c r="E21"/>
      <c r="F21" s="20" t="s">
        <v>14</v>
      </c>
      <c r="G21" s="13">
        <f>E17</f>
        <v>106.14</v>
      </c>
      <c r="H21" s="19"/>
      <c r="I21" s="19"/>
      <c r="J21" s="19"/>
      <c r="K21"/>
      <c r="L21"/>
      <c r="M21"/>
      <c r="O21"/>
      <c r="P21"/>
      <c r="Q21"/>
      <c r="R21"/>
    </row>
    <row r="22" spans="2:18" ht="18" customHeight="1" x14ac:dyDescent="0.3">
      <c r="C22"/>
      <c r="D22"/>
      <c r="E22"/>
      <c r="F22" s="20" t="s">
        <v>27</v>
      </c>
      <c r="G22" s="13">
        <v>200</v>
      </c>
      <c r="H22" s="19"/>
      <c r="I22" s="19"/>
      <c r="J22" s="19"/>
      <c r="K22"/>
      <c r="L22"/>
      <c r="M22"/>
      <c r="O22"/>
      <c r="P22"/>
      <c r="Q22"/>
      <c r="R22"/>
    </row>
    <row r="23" spans="2:18" ht="18" customHeight="1" x14ac:dyDescent="0.3">
      <c r="C23"/>
      <c r="D23"/>
      <c r="E23"/>
      <c r="F23" s="20" t="s">
        <v>28</v>
      </c>
      <c r="G23" s="13">
        <v>300</v>
      </c>
      <c r="H23" s="19"/>
      <c r="K23"/>
      <c r="L23"/>
      <c r="M23"/>
      <c r="O23"/>
      <c r="P23"/>
      <c r="Q23"/>
      <c r="R23"/>
    </row>
    <row r="24" spans="2:18" ht="18" customHeight="1" x14ac:dyDescent="0.3">
      <c r="C24"/>
      <c r="D24"/>
      <c r="E24"/>
      <c r="F24" s="20"/>
      <c r="G24" s="19"/>
      <c r="H24" s="19"/>
      <c r="Q24"/>
      <c r="R24"/>
    </row>
    <row r="25" spans="2:18" ht="18" customHeight="1" x14ac:dyDescent="0.3">
      <c r="C25"/>
      <c r="D25"/>
      <c r="E25"/>
      <c r="F25" s="20" t="s">
        <v>22</v>
      </c>
      <c r="G25" s="5">
        <f>G22*G23*2*G21/1000000</f>
        <v>12.736800000000001</v>
      </c>
      <c r="H25" s="19"/>
      <c r="Q25"/>
      <c r="R25"/>
    </row>
    <row r="26" spans="2:18" ht="18" customHeight="1" x14ac:dyDescent="0.3">
      <c r="C26" s="19"/>
      <c r="D26" s="19"/>
      <c r="E26" s="19"/>
      <c r="F26" s="20" t="s">
        <v>47</v>
      </c>
      <c r="G26" s="5">
        <f>1000/G25</f>
        <v>78.512656240185919</v>
      </c>
      <c r="H26" s="19"/>
    </row>
    <row r="27" spans="2:18" x14ac:dyDescent="0.3">
      <c r="F27" s="16" t="s">
        <v>20</v>
      </c>
      <c r="G27" s="4">
        <f>I19/G26</f>
        <v>1.8121103999999997</v>
      </c>
      <c r="I27" s="37" t="s">
        <v>24</v>
      </c>
      <c r="J27" s="37"/>
      <c r="K27" s="37"/>
      <c r="L27" s="37"/>
      <c r="M27" s="37"/>
      <c r="N27" s="37"/>
      <c r="O27" s="37"/>
      <c r="P27" s="37"/>
    </row>
    <row r="28" spans="2:18" ht="13.8" customHeight="1" x14ac:dyDescent="0.3">
      <c r="F28" s="20" t="s">
        <v>23</v>
      </c>
      <c r="G28" s="4">
        <f>I19</f>
        <v>142.27360090446578</v>
      </c>
      <c r="I28" s="37"/>
      <c r="J28" s="37"/>
      <c r="K28" s="37"/>
      <c r="L28" s="37"/>
      <c r="M28" s="37"/>
      <c r="N28" s="37"/>
      <c r="O28" s="37"/>
      <c r="P28" s="37"/>
    </row>
    <row r="29" spans="2:18" ht="13.8" customHeight="1" x14ac:dyDescent="0.3">
      <c r="F29" s="20"/>
      <c r="G29" s="19"/>
      <c r="I29" s="37"/>
      <c r="J29" s="37"/>
      <c r="K29" s="37"/>
      <c r="L29" s="37"/>
      <c r="M29" s="37"/>
      <c r="N29" s="37"/>
      <c r="O29" s="37"/>
      <c r="P29" s="37"/>
    </row>
    <row r="30" spans="2:18" ht="13.8" customHeight="1" x14ac:dyDescent="0.3">
      <c r="F30" s="20" t="s">
        <v>25</v>
      </c>
      <c r="G30" s="4">
        <f>H17</f>
        <v>248978.80158281513</v>
      </c>
    </row>
    <row r="31" spans="2:18" ht="14.4" customHeight="1" x14ac:dyDescent="0.3">
      <c r="E31" s="34" t="str">
        <f>"Total Pcs in ("&amp;I4&amp;") kg →"</f>
        <v>Total Pcs in (1750) kg →</v>
      </c>
      <c r="F31" s="34"/>
      <c r="G31" s="52">
        <f>I4*1000/G25</f>
        <v>137397.14842032536</v>
      </c>
    </row>
  </sheetData>
  <mergeCells count="15">
    <mergeCell ref="P8:P17"/>
    <mergeCell ref="B1:P2"/>
    <mergeCell ref="E31:F31"/>
    <mergeCell ref="G19:H19"/>
    <mergeCell ref="F20:G20"/>
    <mergeCell ref="K18:O18"/>
    <mergeCell ref="I27:P29"/>
    <mergeCell ref="F4:H4"/>
    <mergeCell ref="K7:O7"/>
    <mergeCell ref="F5:H5"/>
    <mergeCell ref="B7:B8"/>
    <mergeCell ref="D7:D8"/>
    <mergeCell ref="E7:E8"/>
    <mergeCell ref="H7:H8"/>
    <mergeCell ref="I7:I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1AF8C7-21FC-4CC3-AAC3-08A0CFD5608D}">
          <x14:formula1>
            <xm:f>'rate with density'!$B$3:$B$19</xm:f>
          </x14:formula1>
          <xm:sqref>B9:B16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CE7E-73EC-4656-ADC0-E34D78E90BA4}">
  <dimension ref="B1:R26"/>
  <sheetViews>
    <sheetView showGridLines="0" zoomScale="90" zoomScaleNormal="90" workbookViewId="0">
      <selection activeCell="D14" sqref="D14"/>
    </sheetView>
  </sheetViews>
  <sheetFormatPr defaultColWidth="10" defaultRowHeight="13.8" x14ac:dyDescent="0.3"/>
  <cols>
    <col min="1" max="1" width="4.21875" style="1" customWidth="1"/>
    <col min="2" max="5" width="12.77734375" style="1" customWidth="1"/>
    <col min="6" max="6" width="21.88671875" style="1" bestFit="1" customWidth="1"/>
    <col min="7" max="9" width="20.77734375" style="1" customWidth="1"/>
    <col min="10" max="10" width="10" style="1"/>
    <col min="11" max="11" width="15.77734375" style="17" customWidth="1"/>
    <col min="12" max="12" width="3.77734375" style="17" customWidth="1"/>
    <col min="13" max="13" width="5.77734375" style="17" customWidth="1"/>
    <col min="14" max="15" width="5.77734375" style="1" customWidth="1"/>
    <col min="16" max="16" width="3.77734375" style="1" customWidth="1"/>
    <col min="17" max="17" width="3.77734375" style="1" bestFit="1" customWidth="1"/>
    <col min="18" max="16384" width="10" style="1"/>
  </cols>
  <sheetData>
    <row r="1" spans="2:18" ht="13.8" customHeight="1" x14ac:dyDescent="0.3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8" ht="13.8" customHeight="1" x14ac:dyDescent="0.3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8" ht="19.95" customHeight="1" x14ac:dyDescent="0.3"/>
    <row r="4" spans="2:18" x14ac:dyDescent="0.3">
      <c r="F4" s="34" t="s">
        <v>18</v>
      </c>
      <c r="G4" s="34"/>
      <c r="H4" s="34"/>
      <c r="I4" s="17">
        <v>1750</v>
      </c>
      <c r="L4" s="39" t="s">
        <v>41</v>
      </c>
      <c r="M4" s="39"/>
      <c r="N4" s="39"/>
      <c r="O4" s="39"/>
      <c r="P4" s="39"/>
    </row>
    <row r="5" spans="2:18" x14ac:dyDescent="0.3">
      <c r="F5" s="34" t="s">
        <v>19</v>
      </c>
      <c r="G5" s="34"/>
      <c r="H5" s="34"/>
      <c r="I5" s="17">
        <v>1175</v>
      </c>
      <c r="L5" s="30"/>
      <c r="M5" s="31"/>
      <c r="N5" s="27"/>
      <c r="O5" s="27"/>
      <c r="P5" s="25"/>
      <c r="Q5" s="40" t="s">
        <v>43</v>
      </c>
    </row>
    <row r="6" spans="2:18" x14ac:dyDescent="0.3">
      <c r="L6" s="28"/>
      <c r="P6" s="26"/>
      <c r="Q6" s="40"/>
    </row>
    <row r="7" spans="2:18" ht="14.4" x14ac:dyDescent="0.3">
      <c r="B7" s="41" t="s">
        <v>0</v>
      </c>
      <c r="C7" s="14" t="s">
        <v>3</v>
      </c>
      <c r="D7" s="41" t="s">
        <v>12</v>
      </c>
      <c r="E7" s="41" t="s">
        <v>13</v>
      </c>
      <c r="F7" s="14" t="s">
        <v>1</v>
      </c>
      <c r="G7" s="14" t="s">
        <v>5</v>
      </c>
      <c r="H7" s="41" t="s">
        <v>7</v>
      </c>
      <c r="I7" s="41" t="s">
        <v>8</v>
      </c>
      <c r="K7"/>
      <c r="L7" s="21"/>
      <c r="M7"/>
      <c r="O7"/>
      <c r="P7" s="21"/>
      <c r="Q7" s="40"/>
      <c r="R7"/>
    </row>
    <row r="8" spans="2:18" ht="18" customHeight="1" x14ac:dyDescent="0.3">
      <c r="B8" s="42"/>
      <c r="C8" s="14" t="s">
        <v>4</v>
      </c>
      <c r="D8" s="42"/>
      <c r="E8" s="42"/>
      <c r="F8" s="14" t="s">
        <v>2</v>
      </c>
      <c r="G8" s="14" t="s">
        <v>6</v>
      </c>
      <c r="H8" s="42"/>
      <c r="I8" s="42"/>
      <c r="K8"/>
      <c r="L8" s="21"/>
      <c r="M8"/>
      <c r="O8"/>
      <c r="P8" s="21"/>
      <c r="Q8" s="40"/>
      <c r="R8"/>
    </row>
    <row r="9" spans="2:18" ht="18" customHeight="1" x14ac:dyDescent="0.3">
      <c r="B9" s="33" t="s">
        <v>9</v>
      </c>
      <c r="C9" s="2">
        <v>12</v>
      </c>
      <c r="D9" s="2">
        <f>SUMIFS('rate with density'!C3:C17,'rate with density'!B3:B17,'CAL DATA'!B9)</f>
        <v>1.4</v>
      </c>
      <c r="E9" s="2">
        <f>C9*D9</f>
        <v>16.799999999999997</v>
      </c>
      <c r="F9" s="11">
        <f>E9*I4/E13</f>
        <v>297.14978775015157</v>
      </c>
      <c r="G9" s="3">
        <f>SUMIFS('rate with density'!D3:D17,'rate with density'!B3:B17,'CAL DATA'!B9)</f>
        <v>108</v>
      </c>
      <c r="H9" s="3">
        <f>F9*G9</f>
        <v>32092.177077016371</v>
      </c>
      <c r="I9" s="6">
        <f>F9*1000000/(I5*E9)</f>
        <v>15053.180737089748</v>
      </c>
      <c r="K9"/>
      <c r="L9" s="21"/>
      <c r="M9"/>
      <c r="O9"/>
      <c r="P9" s="21"/>
      <c r="Q9" s="40"/>
      <c r="R9"/>
    </row>
    <row r="10" spans="2:18" ht="18" customHeight="1" x14ac:dyDescent="0.3">
      <c r="B10" s="33" t="s">
        <v>9</v>
      </c>
      <c r="C10" s="2">
        <v>12</v>
      </c>
      <c r="D10" s="2">
        <f>SUMIFS('rate with density'!C3:C17,'rate with density'!B3:B17,'CAL DATA'!B10)</f>
        <v>1.4</v>
      </c>
      <c r="E10" s="2">
        <f>C10*D10</f>
        <v>16.799999999999997</v>
      </c>
      <c r="F10" s="11">
        <f>E10*I4/E13</f>
        <v>297.14978775015157</v>
      </c>
      <c r="G10" s="3">
        <f>SUMIFS('rate with density'!D3:D17,'rate with density'!B3:B17,'CAL DATA'!B10)</f>
        <v>108</v>
      </c>
      <c r="H10" s="3">
        <f>F10*G10</f>
        <v>32092.177077016371</v>
      </c>
      <c r="I10" s="6">
        <f>F10*1000000/(I5*E10)</f>
        <v>15053.180737089748</v>
      </c>
      <c r="K10"/>
      <c r="L10" s="21"/>
      <c r="M10"/>
      <c r="O10"/>
      <c r="P10" s="21"/>
      <c r="Q10" s="40"/>
      <c r="R10"/>
    </row>
    <row r="11" spans="2:18" ht="18" customHeight="1" x14ac:dyDescent="0.3">
      <c r="B11" s="33" t="s">
        <v>11</v>
      </c>
      <c r="C11" s="2">
        <v>9</v>
      </c>
      <c r="D11" s="2">
        <f>SUMIFS('rate with density'!C3:C17,'rate with density'!B3:B17,'CAL DATA'!B11)</f>
        <v>2.71</v>
      </c>
      <c r="E11" s="2">
        <f>C11*D11</f>
        <v>24.39</v>
      </c>
      <c r="F11" s="11">
        <f>E11*I4/E13</f>
        <v>431.39781685870224</v>
      </c>
      <c r="G11" s="3">
        <f>SUMIFS('rate with density'!D3:D17,'rate with density'!B3:B17,'CAL DATA'!B11)</f>
        <v>248</v>
      </c>
      <c r="H11" s="3">
        <f>F11*G11</f>
        <v>106986.65858095816</v>
      </c>
      <c r="I11" s="6">
        <f>F11*1000000/(I5*E11)</f>
        <v>15053.180737089748</v>
      </c>
      <c r="K11"/>
      <c r="L11" s="21"/>
      <c r="M11"/>
      <c r="O11"/>
      <c r="P11" s="21"/>
      <c r="Q11" s="40"/>
      <c r="R11"/>
    </row>
    <row r="12" spans="2:18" ht="18" customHeight="1" x14ac:dyDescent="0.3">
      <c r="B12" s="33" t="s">
        <v>34</v>
      </c>
      <c r="C12" s="2">
        <v>45</v>
      </c>
      <c r="D12" s="2">
        <f>SUMIFS('rate with density'!C3:C17,'rate with density'!B3:B17,'CAL DATA'!B12)</f>
        <v>0.91</v>
      </c>
      <c r="E12" s="2">
        <f>C12*D12</f>
        <v>40.950000000000003</v>
      </c>
      <c r="F12" s="32">
        <f>E12*I4/E13</f>
        <v>724.30260764099455</v>
      </c>
      <c r="G12" s="3">
        <f>SUMIFS('rate with density'!D3:D17,'rate with density'!B3:B17,'CAL DATA'!B12)</f>
        <v>92</v>
      </c>
      <c r="H12" s="3">
        <f>F12*G12</f>
        <v>66635.839902971493</v>
      </c>
      <c r="I12" s="6">
        <f>F12*1000000/(I5*E12)</f>
        <v>15053.180737089748</v>
      </c>
      <c r="K12"/>
      <c r="L12" s="21"/>
      <c r="M12"/>
      <c r="O12"/>
      <c r="P12" s="21"/>
      <c r="Q12" s="40"/>
      <c r="R12"/>
    </row>
    <row r="13" spans="2:18" ht="18" customHeight="1" x14ac:dyDescent="0.3">
      <c r="B13" s="7"/>
      <c r="C13" s="8">
        <f>C9+C10+C11+C12</f>
        <v>78</v>
      </c>
      <c r="D13" s="7"/>
      <c r="E13" s="7">
        <f>E9+E10+E11+E12</f>
        <v>98.94</v>
      </c>
      <c r="F13" s="8">
        <f>F9+F10+F11+F12</f>
        <v>1750</v>
      </c>
      <c r="G13" s="7"/>
      <c r="H13" s="9">
        <f>SUM(H9:H12)</f>
        <v>237806.85263796241</v>
      </c>
      <c r="I13" s="10"/>
      <c r="K13"/>
      <c r="L13" s="21"/>
      <c r="M13"/>
      <c r="O13"/>
      <c r="P13" s="21"/>
      <c r="Q13" s="40"/>
      <c r="R13"/>
    </row>
    <row r="14" spans="2:18" ht="18" customHeight="1" x14ac:dyDescent="0.3">
      <c r="B14" s="17"/>
      <c r="C14" s="17"/>
      <c r="D14" s="17"/>
      <c r="E14" s="17"/>
      <c r="F14" s="17"/>
      <c r="G14" s="17"/>
      <c r="H14" s="17"/>
      <c r="I14" s="17"/>
      <c r="J14"/>
      <c r="K14"/>
      <c r="L14" s="21"/>
      <c r="M14" s="22"/>
      <c r="N14" s="29"/>
      <c r="O14" s="23"/>
      <c r="P14" s="21"/>
      <c r="Q14" s="40"/>
      <c r="R14"/>
    </row>
    <row r="15" spans="2:18" ht="18" customHeight="1" x14ac:dyDescent="0.3">
      <c r="B15" s="17"/>
      <c r="C15" s="17"/>
      <c r="D15" s="17"/>
      <c r="E15" s="17"/>
      <c r="F15" s="17"/>
      <c r="G15" s="34" t="s">
        <v>40</v>
      </c>
      <c r="H15" s="34"/>
      <c r="I15" s="4">
        <f>H13/I4</f>
        <v>135.88963007883567</v>
      </c>
      <c r="J15" s="15"/>
      <c r="K15"/>
      <c r="L15" s="22"/>
      <c r="M15" s="23"/>
      <c r="N15" s="29"/>
      <c r="O15" s="23"/>
      <c r="P15" s="24"/>
      <c r="Q15" s="40"/>
      <c r="R15"/>
    </row>
    <row r="16" spans="2:18" ht="18" customHeight="1" x14ac:dyDescent="0.3">
      <c r="B16" s="17"/>
      <c r="C16" s="17"/>
      <c r="D16" s="17"/>
      <c r="E16" s="17"/>
      <c r="F16" s="35" t="s">
        <v>15</v>
      </c>
      <c r="G16" s="35"/>
      <c r="H16" s="17"/>
      <c r="I16" s="17"/>
      <c r="J16" s="17"/>
      <c r="K16"/>
      <c r="L16" s="36" t="s">
        <v>42</v>
      </c>
      <c r="M16" s="36"/>
      <c r="N16" s="36"/>
      <c r="O16" s="36"/>
      <c r="P16" s="36"/>
      <c r="Q16"/>
      <c r="R16"/>
    </row>
    <row r="17" spans="2:18" ht="18" customHeight="1" x14ac:dyDescent="0.3">
      <c r="B17" s="17"/>
      <c r="C17"/>
      <c r="D17"/>
      <c r="E17"/>
      <c r="F17" s="18" t="s">
        <v>14</v>
      </c>
      <c r="G17" s="13">
        <f>E13</f>
        <v>98.94</v>
      </c>
      <c r="H17" s="17"/>
      <c r="I17" s="17"/>
      <c r="J17" s="17"/>
      <c r="K17"/>
      <c r="L17"/>
      <c r="M17"/>
      <c r="O17"/>
      <c r="P17"/>
      <c r="Q17"/>
      <c r="R17"/>
    </row>
    <row r="18" spans="2:18" ht="18" customHeight="1" x14ac:dyDescent="0.3">
      <c r="B18" s="17"/>
      <c r="C18"/>
      <c r="D18"/>
      <c r="E18"/>
      <c r="F18" s="18" t="s">
        <v>27</v>
      </c>
      <c r="G18" s="13">
        <v>200</v>
      </c>
      <c r="H18" s="17"/>
      <c r="I18" s="17"/>
      <c r="J18" s="17"/>
      <c r="K18"/>
      <c r="L18"/>
      <c r="M18"/>
      <c r="O18"/>
      <c r="P18"/>
      <c r="Q18"/>
      <c r="R18"/>
    </row>
    <row r="19" spans="2:18" ht="18" customHeight="1" x14ac:dyDescent="0.3">
      <c r="B19" s="17"/>
      <c r="C19"/>
      <c r="D19"/>
      <c r="E19"/>
      <c r="F19" s="18" t="s">
        <v>28</v>
      </c>
      <c r="G19" s="13">
        <v>300</v>
      </c>
      <c r="H19" s="17"/>
      <c r="K19"/>
      <c r="L19"/>
      <c r="M19"/>
      <c r="O19"/>
      <c r="P19"/>
      <c r="Q19"/>
      <c r="R19"/>
    </row>
    <row r="20" spans="2:18" ht="18" customHeight="1" x14ac:dyDescent="0.3">
      <c r="B20" s="17"/>
      <c r="C20"/>
      <c r="D20"/>
      <c r="E20"/>
      <c r="F20" s="18"/>
      <c r="G20" s="17"/>
      <c r="H20" s="17"/>
      <c r="K20"/>
      <c r="L20"/>
      <c r="M20"/>
      <c r="O20"/>
      <c r="P20"/>
      <c r="Q20"/>
      <c r="R20"/>
    </row>
    <row r="21" spans="2:18" ht="18" customHeight="1" x14ac:dyDescent="0.3">
      <c r="B21" s="17"/>
      <c r="C21"/>
      <c r="D21"/>
      <c r="E21"/>
      <c r="F21" s="18" t="s">
        <v>22</v>
      </c>
      <c r="G21" s="5">
        <f>G18*G19*2*G17/1000000</f>
        <v>11.8728</v>
      </c>
      <c r="H21" s="17"/>
      <c r="K21"/>
      <c r="L21"/>
      <c r="M21"/>
      <c r="O21"/>
      <c r="P21"/>
      <c r="Q21"/>
      <c r="R21"/>
    </row>
    <row r="22" spans="2:18" ht="18" customHeight="1" x14ac:dyDescent="0.3">
      <c r="B22" s="17"/>
      <c r="C22" s="17"/>
      <c r="D22" s="17"/>
      <c r="E22" s="17"/>
      <c r="F22" s="18" t="s">
        <v>26</v>
      </c>
      <c r="G22" s="5">
        <f>1000/G21</f>
        <v>84.226130314668822</v>
      </c>
      <c r="H22" s="17"/>
      <c r="I22" s="17"/>
      <c r="K22"/>
      <c r="L22"/>
      <c r="M22"/>
    </row>
    <row r="23" spans="2:18" x14ac:dyDescent="0.3">
      <c r="F23" s="16" t="s">
        <v>20</v>
      </c>
      <c r="G23" s="4">
        <f>I15/G22</f>
        <v>1.6133904000000001</v>
      </c>
    </row>
    <row r="24" spans="2:18" x14ac:dyDescent="0.3">
      <c r="F24" s="18" t="s">
        <v>23</v>
      </c>
      <c r="G24" s="4">
        <f>I15</f>
        <v>135.88963007883567</v>
      </c>
      <c r="J24" s="37" t="s">
        <v>24</v>
      </c>
      <c r="K24" s="38"/>
      <c r="L24" s="38"/>
      <c r="M24" s="38"/>
      <c r="N24" s="38"/>
      <c r="O24" s="38"/>
    </row>
    <row r="25" spans="2:18" x14ac:dyDescent="0.3">
      <c r="F25" s="18"/>
      <c r="G25" s="17"/>
      <c r="J25" s="38"/>
      <c r="K25" s="38"/>
      <c r="L25" s="38"/>
      <c r="M25" s="38"/>
      <c r="N25" s="38"/>
      <c r="O25" s="38"/>
    </row>
    <row r="26" spans="2:18" x14ac:dyDescent="0.3">
      <c r="F26" s="18" t="s">
        <v>25</v>
      </c>
      <c r="G26" s="4">
        <f>H13</f>
        <v>237806.85263796241</v>
      </c>
      <c r="J26" s="38"/>
      <c r="K26" s="38"/>
      <c r="L26" s="38"/>
      <c r="M26" s="38"/>
      <c r="N26" s="38"/>
      <c r="O26" s="38"/>
    </row>
  </sheetData>
  <mergeCells count="14">
    <mergeCell ref="Q5:Q15"/>
    <mergeCell ref="B7:B8"/>
    <mergeCell ref="D7:D8"/>
    <mergeCell ref="E7:E8"/>
    <mergeCell ref="H7:H8"/>
    <mergeCell ref="I7:I8"/>
    <mergeCell ref="G15:H15"/>
    <mergeCell ref="F16:G16"/>
    <mergeCell ref="L16:P16"/>
    <mergeCell ref="J24:O26"/>
    <mergeCell ref="B1:M2"/>
    <mergeCell ref="F4:H4"/>
    <mergeCell ref="L4:P4"/>
    <mergeCell ref="F5:H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C03839-5CFB-41EB-991F-245F6B8F9BCF}">
          <x14:formula1>
            <xm:f>'rate with density'!$B$3:$B$17</xm:f>
          </x14:formula1>
          <xm:sqref>B9:B12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2FFE-3626-43A6-B551-322E0DF20D57}">
  <dimension ref="B2:D19"/>
  <sheetViews>
    <sheetView workbookViewId="0">
      <selection activeCell="C3" sqref="C3:C19"/>
    </sheetView>
  </sheetViews>
  <sheetFormatPr defaultRowHeight="14.4" x14ac:dyDescent="0.3"/>
  <cols>
    <col min="2" max="2" width="13.33203125" bestFit="1" customWidth="1"/>
    <col min="3" max="3" width="14.6640625" customWidth="1"/>
    <col min="4" max="4" width="16.77734375" customWidth="1"/>
  </cols>
  <sheetData>
    <row r="2" spans="2:4" x14ac:dyDescent="0.3">
      <c r="B2" s="12" t="s">
        <v>0</v>
      </c>
      <c r="C2" s="12" t="s">
        <v>16</v>
      </c>
      <c r="D2" s="12" t="s">
        <v>21</v>
      </c>
    </row>
    <row r="3" spans="2:4" x14ac:dyDescent="0.3">
      <c r="B3" s="7" t="s">
        <v>9</v>
      </c>
      <c r="C3" s="49">
        <v>1.4</v>
      </c>
      <c r="D3" s="3">
        <v>108</v>
      </c>
    </row>
    <row r="4" spans="2:4" x14ac:dyDescent="0.3">
      <c r="B4" s="7" t="s">
        <v>29</v>
      </c>
      <c r="C4" s="49">
        <v>1.4</v>
      </c>
      <c r="D4" s="3"/>
    </row>
    <row r="5" spans="2:4" x14ac:dyDescent="0.3">
      <c r="B5" s="7" t="s">
        <v>30</v>
      </c>
      <c r="C5" s="49">
        <v>1.4</v>
      </c>
      <c r="D5" s="3"/>
    </row>
    <row r="6" spans="2:4" x14ac:dyDescent="0.3">
      <c r="B6" s="7" t="s">
        <v>10</v>
      </c>
      <c r="C6" s="49">
        <v>0.90500000000000003</v>
      </c>
      <c r="D6" s="3">
        <v>90</v>
      </c>
    </row>
    <row r="7" spans="2:4" x14ac:dyDescent="0.3">
      <c r="B7" s="7" t="s">
        <v>31</v>
      </c>
      <c r="C7" s="49">
        <v>0.90500000000000003</v>
      </c>
      <c r="D7" s="3"/>
    </row>
    <row r="8" spans="2:4" x14ac:dyDescent="0.3">
      <c r="B8" s="7" t="s">
        <v>32</v>
      </c>
      <c r="C8" s="49">
        <v>0.88</v>
      </c>
      <c r="D8" s="3"/>
    </row>
    <row r="9" spans="2:4" x14ac:dyDescent="0.3">
      <c r="B9" s="7" t="s">
        <v>33</v>
      </c>
      <c r="C9" s="49">
        <v>0.69</v>
      </c>
      <c r="D9" s="3"/>
    </row>
    <row r="10" spans="2:4" x14ac:dyDescent="0.3">
      <c r="B10" s="7" t="s">
        <v>11</v>
      </c>
      <c r="C10" s="49">
        <v>2.71</v>
      </c>
      <c r="D10" s="3">
        <v>248</v>
      </c>
    </row>
    <row r="11" spans="2:4" x14ac:dyDescent="0.3">
      <c r="B11" s="7" t="s">
        <v>34</v>
      </c>
      <c r="C11" s="49">
        <v>0.91</v>
      </c>
      <c r="D11" s="3">
        <v>92</v>
      </c>
    </row>
    <row r="12" spans="2:4" x14ac:dyDescent="0.3">
      <c r="B12" s="7" t="s">
        <v>35</v>
      </c>
      <c r="C12" s="49">
        <v>1.4</v>
      </c>
      <c r="D12" s="3"/>
    </row>
    <row r="13" spans="2:4" x14ac:dyDescent="0.3">
      <c r="B13" s="7" t="s">
        <v>36</v>
      </c>
      <c r="C13" s="49">
        <v>0.91</v>
      </c>
      <c r="D13" s="3"/>
    </row>
    <row r="14" spans="2:4" x14ac:dyDescent="0.3">
      <c r="B14" s="7" t="s">
        <v>37</v>
      </c>
      <c r="C14" s="49">
        <v>0.91</v>
      </c>
      <c r="D14" s="3"/>
    </row>
    <row r="15" spans="2:4" x14ac:dyDescent="0.3">
      <c r="B15" s="7" t="s">
        <v>38</v>
      </c>
      <c r="C15" s="49">
        <v>1.1499999999999999</v>
      </c>
      <c r="D15" s="3"/>
    </row>
    <row r="16" spans="2:4" x14ac:dyDescent="0.3">
      <c r="B16" s="7" t="s">
        <v>39</v>
      </c>
      <c r="C16" s="49">
        <v>1.45</v>
      </c>
      <c r="D16" s="3"/>
    </row>
    <row r="17" spans="2:4" x14ac:dyDescent="0.3">
      <c r="B17" s="7" t="s">
        <v>17</v>
      </c>
      <c r="C17" s="49">
        <v>1.1399999999999999</v>
      </c>
      <c r="D17" s="3">
        <v>180</v>
      </c>
    </row>
    <row r="18" spans="2:4" x14ac:dyDescent="0.3">
      <c r="B18" s="7" t="s">
        <v>45</v>
      </c>
      <c r="C18" s="50"/>
      <c r="D18" s="3">
        <f>14*20</f>
        <v>280</v>
      </c>
    </row>
    <row r="19" spans="2:4" x14ac:dyDescent="0.3">
      <c r="B19" s="7" t="s">
        <v>46</v>
      </c>
      <c r="C19" s="50"/>
      <c r="D19" s="3">
        <f>11*20</f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film + ink + adhesive</vt:lpstr>
      <vt:lpstr>DATA (FILM, INK + ADHESIVE</vt:lpstr>
      <vt:lpstr>CAL DATA</vt:lpstr>
      <vt:lpstr>rate with density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</dc:creator>
  <cp:lastModifiedBy>Ej</cp:lastModifiedBy>
  <dcterms:created xsi:type="dcterms:W3CDTF">2020-06-18T13:08:58Z</dcterms:created>
  <dcterms:modified xsi:type="dcterms:W3CDTF">2020-06-24T13:56:42Z</dcterms:modified>
</cp:coreProperties>
</file>